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FERWebSite2010/-NewWebsite/_pecourse/2A3_Gears/"/>
    </mc:Choice>
  </mc:AlternateContent>
  <xr:revisionPtr revIDLastSave="0" documentId="13_ncr:1_{59BECC9B-1CAE-F94F-9F63-F3CCFEDDF0E3}" xr6:coauthVersionLast="36" xr6:coauthVersionMax="36" xr10:uidLastSave="{00000000-0000-0000-0000-000000000000}"/>
  <bookViews>
    <workbookView xWindow="0" yWindow="460" windowWidth="28800" windowHeight="16620" tabRatio="500" xr2:uid="{00000000-000D-0000-FFFF-FFFF00000000}"/>
  </bookViews>
  <sheets>
    <sheet name="2 Sphres in Contact" sheetId="3" r:id="rId1"/>
  </sheets>
  <definedNames>
    <definedName name="_atheta" localSheetId="0">'2 Sphres in Contact'!#REF!</definedName>
    <definedName name="_atheta">#REF!</definedName>
    <definedName name="_C" localSheetId="0">'2 Sphres in Contact'!#REF!</definedName>
    <definedName name="_C">#REF!</definedName>
    <definedName name="_c31">'2 Sphres in Contact'!#REF!</definedName>
    <definedName name="_D" localSheetId="0">'2 Sphres in Contact'!$A$17</definedName>
    <definedName name="_D">#REF!</definedName>
    <definedName name="_H" localSheetId="0">'2 Sphres in Contact'!$A$23</definedName>
    <definedName name="_H">#REF!</definedName>
    <definedName name="_L" localSheetId="0">'2 Sphres in Contact'!#REF!</definedName>
    <definedName name="_L">#REF!</definedName>
    <definedName name="_m" localSheetId="0">'2 Sphres in Contact'!$A$41</definedName>
    <definedName name="_m">#REF!</definedName>
    <definedName name="_meu" localSheetId="0">'2 Sphres in Contact'!$A$16</definedName>
    <definedName name="_meu">#REF!</definedName>
    <definedName name="_N" localSheetId="0">'2 Sphres in Contact'!$A$29</definedName>
    <definedName name="_N">#REF!</definedName>
    <definedName name="_nu" localSheetId="0">'2 Sphres in Contact'!$A$31</definedName>
    <definedName name="_nu">#REF!</definedName>
    <definedName name="_P" localSheetId="0">'2 Sphres in Contact'!$A$10</definedName>
    <definedName name="_P">#REF!</definedName>
    <definedName name="_theta" localSheetId="0">'2 Sphres in Contact'!$E$44</definedName>
    <definedName name="_theta">#REF!</definedName>
    <definedName name="a_radius">'2 Sphres in Contact'!$E$29</definedName>
    <definedName name="alpha_approach">'2 Sphres in Contact'!#REF!</definedName>
    <definedName name="D" localSheetId="0">'2 Sphres in Contact'!#REF!</definedName>
    <definedName name="D">#REF!</definedName>
    <definedName name="Dm" localSheetId="0">'2 Sphres in Contact'!#REF!</definedName>
    <definedName name="Dm">#REF!</definedName>
    <definedName name="E_sphere1">'2 Sphres in Contact'!$E$11</definedName>
    <definedName name="E_sphere2">'2 Sphres in Contact'!$E$16</definedName>
    <definedName name="eta" localSheetId="0">'2 Sphres in Contact'!#REF!</definedName>
    <definedName name="eta">#REF!</definedName>
    <definedName name="F" localSheetId="0">'2 Sphres in Contact'!#REF!</definedName>
    <definedName name="F">#REF!</definedName>
    <definedName name="F_applied">'2 Sphres in Contact'!$E$20</definedName>
    <definedName name="h" localSheetId="0">'2 Sphres in Contact'!#REF!</definedName>
    <definedName name="h">#REF!</definedName>
    <definedName name="h_1" localSheetId="0">'2 Sphres in Contact'!#REF!</definedName>
    <definedName name="h_1">#REF!</definedName>
    <definedName name="h_2" localSheetId="0">'2 Sphres in Contact'!#REF!</definedName>
    <definedName name="h_2">#REF!</definedName>
    <definedName name="h_a" localSheetId="0">'2 Sphres in Contact'!#REF!</definedName>
    <definedName name="h_a">#REF!</definedName>
    <definedName name="h_c" localSheetId="0">'2 Sphres in Contact'!#REF!</definedName>
    <definedName name="h_c">#REF!</definedName>
    <definedName name="h_d" localSheetId="0">'2 Sphres in Contact'!#REF!</definedName>
    <definedName name="h_d">#REF!</definedName>
    <definedName name="h_gout" localSheetId="0">'2 Sphres in Contact'!#REF!</definedName>
    <definedName name="h_gout">#REF!</definedName>
    <definedName name="h_ml" localSheetId="0">'2 Sphres in Contact'!#REF!</definedName>
    <definedName name="h_ml">#REF!</definedName>
    <definedName name="h_o" localSheetId="0">'2 Sphres in Contact'!#REF!</definedName>
    <definedName name="h_o">#REF!</definedName>
    <definedName name="h_out" localSheetId="0">'2 Sphres in Contact'!#REF!</definedName>
    <definedName name="h_out">#REF!</definedName>
    <definedName name="h_TapAngle" localSheetId="0">'2 Sphres in Contact'!#REF!</definedName>
    <definedName name="h_TapAngle">#REF!</definedName>
    <definedName name="k_sphere1">'2 Sphres in Contact'!$E$24</definedName>
    <definedName name="k_sphere2">'2 Sphres in Contact'!$E$25</definedName>
    <definedName name="ob" localSheetId="0">'2 Sphres in Contact'!#REF!</definedName>
    <definedName name="ob">#REF!</definedName>
    <definedName name="P_a" localSheetId="0">'2 Sphres in Contact'!#REF!</definedName>
    <definedName name="P_a">#REF!</definedName>
    <definedName name="P_applied">'2 Sphres in Contact'!$E$20</definedName>
    <definedName name="P_o" localSheetId="0">'2 Sphres in Contact'!#REF!</definedName>
    <definedName name="P_o">#REF!</definedName>
    <definedName name="P_z" localSheetId="0">'2 Sphres in Contact'!#REF!</definedName>
    <definedName name="P_z">#REF!</definedName>
    <definedName name="phi" localSheetId="0">'2 Sphres in Contact'!#REF!</definedName>
    <definedName name="phi">#REF!</definedName>
    <definedName name="q_max">'2 Sphres in Contact'!$E$31</definedName>
    <definedName name="R_effective">'2 Sphres in Contact'!$E$26</definedName>
    <definedName name="R_sphere1">'2 Sphres in Contact'!$E$10</definedName>
    <definedName name="R_sphere2">'2 Sphres in Contact'!$E$15</definedName>
    <definedName name="rou_gas" localSheetId="0">'2 Sphres in Contact'!#REF!</definedName>
    <definedName name="rou_gas">#REF!</definedName>
    <definedName name="rou_mud" localSheetId="0">'2 Sphres in Contact'!#REF!</definedName>
    <definedName name="rou_mud">#REF!</definedName>
    <definedName name="Surf_Mat1">'2 Sphres in Contact'!$E$9</definedName>
    <definedName name="Surf_Mat2">'2 Sphres in Contact'!$E$14</definedName>
    <definedName name="theta" localSheetId="0">'2 Sphres in Contact'!#REF!</definedName>
    <definedName name="theta">#REF!</definedName>
    <definedName name="v_sphere1">'2 Sphres in Contact'!$E$12</definedName>
    <definedName name="v_sphere2">'2 Sphres in Contact'!$E$17</definedName>
    <definedName name="Vfr" localSheetId="0">'2 Sphres in Contact'!#REF!</definedName>
    <definedName name="Vfr">#REF!</definedName>
    <definedName name="Wt" localSheetId="0">'2 Sphres in Contact'!#REF!</definedName>
    <definedName name="Wt">#REF!</definedName>
    <definedName name="X_2" localSheetId="0">'2 Sphres in Contact'!#REF!</definedName>
    <definedName name="X_2">#REF!</definedName>
    <definedName name="Y_2" localSheetId="0">'2 Sphres in Contact'!#REF!</definedName>
    <definedName name="Y_2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3" l="1"/>
  <c r="E11" i="3" l="1"/>
  <c r="P12" i="3"/>
  <c r="P13" i="3" s="1"/>
  <c r="P14" i="3" s="1"/>
  <c r="P15" i="3" s="1"/>
  <c r="P16" i="3" s="1"/>
  <c r="P17" i="3" s="1"/>
  <c r="P18" i="3" s="1"/>
  <c r="P19" i="3" s="1"/>
  <c r="P20" i="3" s="1"/>
  <c r="P21" i="3" s="1"/>
  <c r="N12" i="3"/>
  <c r="N13" i="3" s="1"/>
  <c r="N14" i="3" s="1"/>
  <c r="N15" i="3" s="1"/>
  <c r="N16" i="3" s="1"/>
  <c r="N17" i="3" s="1"/>
  <c r="N18" i="3" s="1"/>
  <c r="N19" i="3" s="1"/>
  <c r="N20" i="3" s="1"/>
  <c r="N21" i="3" s="1"/>
  <c r="E39" i="3" l="1"/>
  <c r="E41" i="3"/>
  <c r="E40" i="3"/>
  <c r="E26" i="3"/>
  <c r="E25" i="3"/>
  <c r="E24" i="3"/>
  <c r="E23" i="3"/>
  <c r="E27" i="3" l="1"/>
  <c r="E29" i="3"/>
  <c r="E31" i="3" l="1"/>
  <c r="E30" i="3"/>
  <c r="E33" i="3" l="1"/>
  <c r="E34" i="3" s="1"/>
  <c r="E32" i="3"/>
</calcChain>
</file>

<file path=xl/sharedStrings.xml><?xml version="1.0" encoding="utf-8"?>
<sst xmlns="http://schemas.openxmlformats.org/spreadsheetml/2006/main" count="91" uniqueCount="71">
  <si>
    <t>Author: Folkers Rojas</t>
  </si>
  <si>
    <t>Description</t>
  </si>
  <si>
    <t>Value</t>
  </si>
  <si>
    <t>Unit</t>
  </si>
  <si>
    <t>mm</t>
  </si>
  <si>
    <t>Parameters</t>
  </si>
  <si>
    <t>Metric Values</t>
  </si>
  <si>
    <t>Date: 20200420</t>
  </si>
  <si>
    <t>Title: Pressure Contact between two spherical contacts</t>
  </si>
  <si>
    <t>Source: Pg 409 Timoshenko Theory of Elasticity</t>
  </si>
  <si>
    <t>Sphere 1 Radius (R_sphere1)</t>
  </si>
  <si>
    <t>Sphere 2 Radius (R_sphere2)</t>
  </si>
  <si>
    <t>Sphere 1 Young's Modulus (E_sphere1)</t>
  </si>
  <si>
    <t>Sphere 1 Poisson Ratio (v_sphere1)</t>
  </si>
  <si>
    <t>Sphere 2 Young's Modulus (E_sphere1)</t>
  </si>
  <si>
    <t>Sphere 2 Poisson Ratio (v_sphere1)</t>
  </si>
  <si>
    <t>Sphere 1 &amp; 2 Properties</t>
  </si>
  <si>
    <t xml:space="preserve">Beta </t>
  </si>
  <si>
    <t>is (R1+R2)/ (2*R1*R2)</t>
  </si>
  <si>
    <t>N</t>
  </si>
  <si>
    <t>m</t>
  </si>
  <si>
    <t>1/m</t>
  </si>
  <si>
    <t>1 lbs 4.45 N</t>
  </si>
  <si>
    <t>Applied Force Load (F_applied)</t>
  </si>
  <si>
    <t>Maximum Pressure (q_max)</t>
  </si>
  <si>
    <t>Sphere 1 Kvalue (k_sphere1)</t>
  </si>
  <si>
    <t>Sphere 2 Kvalue (k_sphere2)</t>
  </si>
  <si>
    <t>1/Pa</t>
  </si>
  <si>
    <t>Pa</t>
  </si>
  <si>
    <t>-</t>
  </si>
  <si>
    <t>Intermediate Vales calculated</t>
  </si>
  <si>
    <t>Fill IN</t>
  </si>
  <si>
    <t>Results</t>
  </si>
  <si>
    <t>Effective Radius (r_effective)</t>
  </si>
  <si>
    <t>Alpha (alpha_approach)</t>
  </si>
  <si>
    <t>Notes:</t>
  </si>
  <si>
    <t>Surface Contact radius a (a_radius)</t>
  </si>
  <si>
    <t>Max Pressure is 1.5 F/surface contact area</t>
  </si>
  <si>
    <t>Sigma r</t>
  </si>
  <si>
    <t>Sigma z</t>
  </si>
  <si>
    <t>Sigma theta</t>
  </si>
  <si>
    <t>Max Shear Stress on z axis, at depth equalt to 1/2 a_radius surface contact radius</t>
  </si>
  <si>
    <t>Approx Max Shear Stress (1/2 a_radius depth z axis)</t>
  </si>
  <si>
    <t>Failure for Steels etc</t>
  </si>
  <si>
    <t>Brittle Materials</t>
  </si>
  <si>
    <t>Steels fail in Shear at depth of 1/2 and shear stress of 0.31 qmax</t>
  </si>
  <si>
    <t xml:space="preserve">Brittle materials fail in tension </t>
  </si>
  <si>
    <t>Material Type Sphere 1</t>
  </si>
  <si>
    <t>Material Type Sphere 2</t>
  </si>
  <si>
    <t>Sphere 1 Yield Stress</t>
  </si>
  <si>
    <t>Sphere 2 Yield Stress</t>
  </si>
  <si>
    <t>Incomplete</t>
  </si>
  <si>
    <t xml:space="preserve">Force Applied </t>
  </si>
  <si>
    <t>Gpa</t>
  </si>
  <si>
    <t>Materials</t>
  </si>
  <si>
    <t>lbf/in^2</t>
  </si>
  <si>
    <t>MPA</t>
  </si>
  <si>
    <t>USER Input</t>
  </si>
  <si>
    <t>Aluminum 6061</t>
  </si>
  <si>
    <t>Ceramic (Brittle)</t>
  </si>
  <si>
    <t>Carbide (Brittle)</t>
  </si>
  <si>
    <t>Brittle</t>
  </si>
  <si>
    <t>Y</t>
  </si>
  <si>
    <t>Tension Failure</t>
  </si>
  <si>
    <t>Young's Modulus</t>
  </si>
  <si>
    <t>Poisson Ratio</t>
  </si>
  <si>
    <t>Yield Stress</t>
  </si>
  <si>
    <t>GPA</t>
  </si>
  <si>
    <t>Steel</t>
  </si>
  <si>
    <t>lbs</t>
  </si>
  <si>
    <t>STATUS: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</si>
</sst>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5" fillId="2" borderId="0" xfId="0" applyFont="1" applyFill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 applyAlignment="1">
      <alignment horizontal="left"/>
    </xf>
    <xf numFmtId="164" fontId="0" fillId="4" borderId="1" xfId="0" applyNumberFormat="1" applyFill="1" applyBorder="1"/>
    <xf numFmtId="0" fontId="5" fillId="2" borderId="1" xfId="0" applyFont="1" applyFill="1" applyBorder="1"/>
    <xf numFmtId="165" fontId="5" fillId="2" borderId="1" xfId="0" applyNumberFormat="1" applyFont="1" applyFill="1" applyBorder="1"/>
    <xf numFmtId="164" fontId="5" fillId="2" borderId="1" xfId="0" applyNumberFormat="1" applyFont="1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166" fontId="5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11" fontId="0" fillId="2" borderId="1" xfId="0" applyNumberFormat="1" applyFill="1" applyBorder="1"/>
    <xf numFmtId="0" fontId="0" fillId="2" borderId="4" xfId="0" applyFill="1" applyBorder="1" applyAlignment="1">
      <alignment horizontal="center" vertical="center"/>
    </xf>
    <xf numFmtId="0" fontId="0" fillId="2" borderId="11" xfId="0" applyFill="1" applyBorder="1"/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6" borderId="1" xfId="0" applyFont="1" applyFill="1" applyBorder="1"/>
    <xf numFmtId="2" fontId="0" fillId="2" borderId="1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B1:P48"/>
  <sheetViews>
    <sheetView tabSelected="1" zoomScale="170" zoomScaleNormal="170" zoomScalePageLayoutView="150" workbookViewId="0">
      <selection activeCell="D5" sqref="D5"/>
    </sheetView>
  </sheetViews>
  <sheetFormatPr baseColWidth="10" defaultRowHeight="16" x14ac:dyDescent="0.2"/>
  <cols>
    <col min="1" max="1" width="8" style="1" customWidth="1"/>
    <col min="2" max="2" width="10.83203125" style="1"/>
    <col min="3" max="3" width="9.33203125" style="1" customWidth="1"/>
    <col min="4" max="4" width="35.1640625" style="1" customWidth="1"/>
    <col min="5" max="5" width="15.6640625" style="1" customWidth="1"/>
    <col min="6" max="6" width="14.1640625" style="1" customWidth="1"/>
    <col min="7" max="7" width="24.83203125" style="1" customWidth="1"/>
    <col min="8" max="8" width="6" style="1" customWidth="1"/>
    <col min="9" max="9" width="15.6640625" style="1" customWidth="1"/>
    <col min="10" max="10" width="10.5" style="1" customWidth="1"/>
    <col min="11" max="16384" width="10.83203125" style="1"/>
  </cols>
  <sheetData>
    <row r="1" spans="2:16" x14ac:dyDescent="0.2">
      <c r="B1" s="1" t="s">
        <v>0</v>
      </c>
      <c r="G1" s="1" t="s">
        <v>22</v>
      </c>
    </row>
    <row r="2" spans="2:16" x14ac:dyDescent="0.2">
      <c r="B2" s="1" t="s">
        <v>7</v>
      </c>
      <c r="E2" s="3" t="s">
        <v>31</v>
      </c>
    </row>
    <row r="3" spans="2:16" x14ac:dyDescent="0.2">
      <c r="B3" s="1" t="s">
        <v>8</v>
      </c>
      <c r="E3" s="6" t="s">
        <v>32</v>
      </c>
    </row>
    <row r="4" spans="2:16" x14ac:dyDescent="0.2">
      <c r="B4" s="1" t="s">
        <v>9</v>
      </c>
    </row>
    <row r="5" spans="2:16" x14ac:dyDescent="0.2">
      <c r="B5" s="48" t="s">
        <v>70</v>
      </c>
    </row>
    <row r="6" spans="2:16" ht="16" customHeight="1" x14ac:dyDescent="0.2">
      <c r="C6" s="34" t="s">
        <v>5</v>
      </c>
      <c r="D6" s="35"/>
      <c r="E6" s="38" t="s">
        <v>6</v>
      </c>
      <c r="F6" s="38"/>
      <c r="G6" s="39" t="s">
        <v>1</v>
      </c>
    </row>
    <row r="7" spans="2:16" x14ac:dyDescent="0.2">
      <c r="C7" s="36"/>
      <c r="D7" s="37"/>
      <c r="E7" s="4" t="s">
        <v>2</v>
      </c>
      <c r="F7" s="4" t="s">
        <v>3</v>
      </c>
      <c r="G7" s="39"/>
    </row>
    <row r="8" spans="2:16" x14ac:dyDescent="0.2">
      <c r="C8" s="31" t="s">
        <v>16</v>
      </c>
      <c r="D8" s="32"/>
      <c r="E8" s="32"/>
      <c r="F8" s="32"/>
      <c r="G8" s="33"/>
    </row>
    <row r="9" spans="2:16" x14ac:dyDescent="0.2">
      <c r="C9" s="7" t="s">
        <v>47</v>
      </c>
      <c r="D9" s="8"/>
      <c r="E9" s="26" t="s">
        <v>58</v>
      </c>
      <c r="F9" s="9"/>
      <c r="G9" s="2"/>
      <c r="I9" s="45" t="s">
        <v>54</v>
      </c>
      <c r="J9" s="24" t="s">
        <v>61</v>
      </c>
      <c r="K9" s="46" t="s">
        <v>64</v>
      </c>
      <c r="L9" s="47"/>
      <c r="M9" s="47" t="s">
        <v>65</v>
      </c>
      <c r="N9" s="47"/>
      <c r="O9" s="47" t="s">
        <v>66</v>
      </c>
      <c r="P9" s="47"/>
    </row>
    <row r="10" spans="2:16" x14ac:dyDescent="0.2">
      <c r="C10" s="40" t="s">
        <v>10</v>
      </c>
      <c r="D10" s="41"/>
      <c r="E10" s="12">
        <v>0.01</v>
      </c>
      <c r="F10" s="5" t="s">
        <v>20</v>
      </c>
      <c r="G10" s="2"/>
      <c r="I10" s="45"/>
      <c r="J10" s="25"/>
      <c r="K10" s="22" t="s">
        <v>55</v>
      </c>
      <c r="L10" s="20" t="s">
        <v>67</v>
      </c>
      <c r="M10" s="20" t="s">
        <v>55</v>
      </c>
      <c r="N10" s="20" t="s">
        <v>56</v>
      </c>
      <c r="O10" s="20" t="s">
        <v>55</v>
      </c>
      <c r="P10" s="20" t="s">
        <v>56</v>
      </c>
    </row>
    <row r="11" spans="2:16" x14ac:dyDescent="0.2">
      <c r="C11" s="9" t="s">
        <v>12</v>
      </c>
      <c r="D11" s="10"/>
      <c r="E11" s="21">
        <f>IF(Surf_Mat1=I11,L11,IF(Surf_Mat1=I12,L12,IF(Surf_Mat1=I13,L13,IF(Surf_Mat1=I14,L14,IF(Surf_Mat1=I15,L15,IF(Surf_Mat1=I16,L16,IF(Surf_Mat1=I17,L17,IF(Surf_Mat1=I18,L18,IF(Surf_Mat1=I19,L19,IF(Surf_Mat1=I20,L20,IF(Surf_Mat1=I21,L21)))))))))))*1000000000</f>
        <v>70000000000</v>
      </c>
      <c r="F11" s="9" t="s">
        <v>28</v>
      </c>
      <c r="G11" s="2"/>
      <c r="I11" s="2" t="s">
        <v>57</v>
      </c>
      <c r="J11" s="23"/>
      <c r="K11" s="21"/>
      <c r="L11" s="27">
        <v>0.5</v>
      </c>
      <c r="M11" s="21"/>
      <c r="N11" s="27">
        <v>0.01</v>
      </c>
      <c r="O11" s="21"/>
      <c r="P11" s="27">
        <v>100</v>
      </c>
    </row>
    <row r="12" spans="2:16" x14ac:dyDescent="0.2">
      <c r="C12" s="9" t="s">
        <v>13</v>
      </c>
      <c r="D12" s="10"/>
      <c r="E12" s="2">
        <v>0.3</v>
      </c>
      <c r="F12" s="9" t="s">
        <v>29</v>
      </c>
      <c r="G12" s="2"/>
      <c r="I12" s="2" t="s">
        <v>58</v>
      </c>
      <c r="J12" s="2" t="s">
        <v>19</v>
      </c>
      <c r="K12" s="21"/>
      <c r="L12" s="27">
        <v>70</v>
      </c>
      <c r="M12" s="21"/>
      <c r="N12" s="27">
        <f>N11+0.02</f>
        <v>0.03</v>
      </c>
      <c r="O12" s="21"/>
      <c r="P12" s="27">
        <f>P11+1</f>
        <v>101</v>
      </c>
    </row>
    <row r="13" spans="2:16" x14ac:dyDescent="0.2">
      <c r="C13" s="9" t="s">
        <v>49</v>
      </c>
      <c r="D13" s="10"/>
      <c r="E13" s="21">
        <v>220000000</v>
      </c>
      <c r="F13" s="9" t="s">
        <v>28</v>
      </c>
      <c r="G13" s="2"/>
      <c r="I13" s="2" t="s">
        <v>68</v>
      </c>
      <c r="J13" s="2"/>
      <c r="K13" s="21"/>
      <c r="L13" s="27">
        <v>3</v>
      </c>
      <c r="M13" s="21"/>
      <c r="N13" s="27">
        <f t="shared" ref="N13:N21" si="0">N12+0.02</f>
        <v>0.05</v>
      </c>
      <c r="O13" s="21"/>
      <c r="P13" s="27">
        <f t="shared" ref="P13:P21" si="1">P12+1</f>
        <v>102</v>
      </c>
    </row>
    <row r="14" spans="2:16" x14ac:dyDescent="0.2">
      <c r="C14" s="7" t="s">
        <v>48</v>
      </c>
      <c r="D14" s="8"/>
      <c r="E14" s="26" t="s">
        <v>68</v>
      </c>
      <c r="F14" s="9"/>
      <c r="G14" s="2"/>
      <c r="I14" s="2">
        <v>3</v>
      </c>
      <c r="J14" s="2"/>
      <c r="K14" s="21"/>
      <c r="L14" s="27">
        <v>4</v>
      </c>
      <c r="M14" s="21"/>
      <c r="N14" s="27">
        <f t="shared" si="0"/>
        <v>7.0000000000000007E-2</v>
      </c>
      <c r="O14" s="21"/>
      <c r="P14" s="27">
        <f t="shared" si="1"/>
        <v>103</v>
      </c>
    </row>
    <row r="15" spans="2:16" x14ac:dyDescent="0.2">
      <c r="C15" s="28" t="s">
        <v>11</v>
      </c>
      <c r="D15" s="30"/>
      <c r="E15" s="12">
        <v>0.01</v>
      </c>
      <c r="F15" s="9" t="s">
        <v>20</v>
      </c>
      <c r="G15" s="2"/>
      <c r="I15" s="2">
        <v>4</v>
      </c>
      <c r="J15" s="2"/>
      <c r="K15" s="21"/>
      <c r="L15" s="27">
        <v>5</v>
      </c>
      <c r="M15" s="21"/>
      <c r="N15" s="27">
        <f t="shared" si="0"/>
        <v>9.0000000000000011E-2</v>
      </c>
      <c r="O15" s="21"/>
      <c r="P15" s="27">
        <f t="shared" si="1"/>
        <v>104</v>
      </c>
    </row>
    <row r="16" spans="2:16" x14ac:dyDescent="0.2">
      <c r="C16" s="9" t="s">
        <v>14</v>
      </c>
      <c r="D16" s="10"/>
      <c r="E16" s="21">
        <v>210000000000</v>
      </c>
      <c r="F16" s="5" t="s">
        <v>28</v>
      </c>
      <c r="G16" s="2"/>
      <c r="I16" s="2">
        <v>5</v>
      </c>
      <c r="J16" s="2"/>
      <c r="K16" s="21"/>
      <c r="L16" s="27">
        <v>6</v>
      </c>
      <c r="M16" s="21"/>
      <c r="N16" s="27">
        <f t="shared" si="0"/>
        <v>0.11000000000000001</v>
      </c>
      <c r="O16" s="21"/>
      <c r="P16" s="27">
        <f t="shared" si="1"/>
        <v>105</v>
      </c>
    </row>
    <row r="17" spans="3:16" x14ac:dyDescent="0.2">
      <c r="C17" s="9" t="s">
        <v>15</v>
      </c>
      <c r="D17" s="10"/>
      <c r="E17" s="2">
        <v>0.3</v>
      </c>
      <c r="F17" s="5" t="s">
        <v>29</v>
      </c>
      <c r="G17" s="2"/>
      <c r="I17" s="2">
        <v>6</v>
      </c>
      <c r="J17" s="2"/>
      <c r="K17" s="21"/>
      <c r="L17" s="27">
        <v>7</v>
      </c>
      <c r="M17" s="21"/>
      <c r="N17" s="27">
        <f t="shared" si="0"/>
        <v>0.13</v>
      </c>
      <c r="O17" s="21"/>
      <c r="P17" s="27">
        <f t="shared" si="1"/>
        <v>106</v>
      </c>
    </row>
    <row r="18" spans="3:16" x14ac:dyDescent="0.2">
      <c r="C18" s="9" t="s">
        <v>50</v>
      </c>
      <c r="D18" s="10"/>
      <c r="E18" s="21">
        <v>500000000</v>
      </c>
      <c r="F18" s="9" t="s">
        <v>28</v>
      </c>
      <c r="G18" s="2"/>
      <c r="I18" s="2" t="s">
        <v>60</v>
      </c>
      <c r="J18" s="2" t="s">
        <v>62</v>
      </c>
      <c r="K18" s="21"/>
      <c r="L18" s="27">
        <v>8</v>
      </c>
      <c r="M18" s="21"/>
      <c r="N18" s="27">
        <f t="shared" si="0"/>
        <v>0.15</v>
      </c>
      <c r="O18" s="21"/>
      <c r="P18" s="27">
        <f t="shared" si="1"/>
        <v>107</v>
      </c>
    </row>
    <row r="19" spans="3:16" x14ac:dyDescent="0.2">
      <c r="C19" s="31" t="s">
        <v>52</v>
      </c>
      <c r="D19" s="32"/>
      <c r="E19" s="32"/>
      <c r="F19" s="32"/>
      <c r="G19" s="33"/>
      <c r="I19" s="2" t="s">
        <v>59</v>
      </c>
      <c r="J19" s="2" t="s">
        <v>62</v>
      </c>
      <c r="K19" s="21"/>
      <c r="L19" s="27">
        <v>9</v>
      </c>
      <c r="M19" s="21"/>
      <c r="N19" s="27">
        <f t="shared" si="0"/>
        <v>0.16999999999999998</v>
      </c>
      <c r="O19" s="21"/>
      <c r="P19" s="27">
        <f t="shared" si="1"/>
        <v>108</v>
      </c>
    </row>
    <row r="20" spans="3:16" x14ac:dyDescent="0.2">
      <c r="C20" s="28" t="s">
        <v>23</v>
      </c>
      <c r="D20" s="30"/>
      <c r="E20" s="3">
        <v>10</v>
      </c>
      <c r="F20" s="9" t="s">
        <v>19</v>
      </c>
      <c r="G20" s="2"/>
      <c r="I20" s="2">
        <v>9</v>
      </c>
      <c r="J20" s="2"/>
      <c r="K20" s="21"/>
      <c r="L20" s="27">
        <v>10</v>
      </c>
      <c r="M20" s="21"/>
      <c r="N20" s="27">
        <f t="shared" si="0"/>
        <v>0.18999999999999997</v>
      </c>
      <c r="O20" s="21"/>
      <c r="P20" s="27">
        <f t="shared" si="1"/>
        <v>109</v>
      </c>
    </row>
    <row r="21" spans="3:16" x14ac:dyDescent="0.2">
      <c r="C21" s="28"/>
      <c r="D21" s="30"/>
      <c r="E21" s="27">
        <f>F_applied/4.45</f>
        <v>2.2471910112359548</v>
      </c>
      <c r="F21" s="9" t="s">
        <v>69</v>
      </c>
      <c r="G21" s="2"/>
      <c r="I21" s="2">
        <v>10</v>
      </c>
      <c r="J21" s="2"/>
      <c r="K21" s="21"/>
      <c r="L21" s="27">
        <v>11</v>
      </c>
      <c r="M21" s="21"/>
      <c r="N21" s="27">
        <f t="shared" si="0"/>
        <v>0.20999999999999996</v>
      </c>
      <c r="O21" s="21"/>
      <c r="P21" s="27">
        <f t="shared" si="1"/>
        <v>110</v>
      </c>
    </row>
    <row r="22" spans="3:16" x14ac:dyDescent="0.2">
      <c r="C22" s="31" t="s">
        <v>30</v>
      </c>
      <c r="D22" s="32"/>
      <c r="E22" s="32"/>
      <c r="F22" s="32"/>
      <c r="G22" s="33"/>
    </row>
    <row r="23" spans="3:16" x14ac:dyDescent="0.2">
      <c r="C23" s="9" t="s">
        <v>17</v>
      </c>
      <c r="D23" s="10"/>
      <c r="E23" s="2">
        <f>(R_sphere1+R_sphere2)/(2*R_sphere1*R_sphere2)</f>
        <v>100</v>
      </c>
      <c r="F23" s="9" t="s">
        <v>21</v>
      </c>
      <c r="G23" s="2" t="s">
        <v>18</v>
      </c>
    </row>
    <row r="24" spans="3:16" x14ac:dyDescent="0.2">
      <c r="C24" s="9" t="s">
        <v>25</v>
      </c>
      <c r="D24" s="10"/>
      <c r="E24" s="2">
        <f xml:space="preserve"> (1-v_sphere1^2)/(PI()*E_sphere1)</f>
        <v>4.138028520389279E-12</v>
      </c>
      <c r="F24" s="9" t="s">
        <v>27</v>
      </c>
      <c r="G24" s="2"/>
    </row>
    <row r="25" spans="3:16" x14ac:dyDescent="0.2">
      <c r="C25" s="9" t="s">
        <v>26</v>
      </c>
      <c r="D25" s="10"/>
      <c r="E25" s="2">
        <f>(1-v_sphere2^2)/(PI()*E_sphere2)</f>
        <v>1.3793428401297597E-12</v>
      </c>
      <c r="F25" s="9" t="s">
        <v>27</v>
      </c>
      <c r="G25" s="2"/>
    </row>
    <row r="26" spans="3:16" x14ac:dyDescent="0.2">
      <c r="C26" s="9" t="s">
        <v>33</v>
      </c>
      <c r="D26" s="10"/>
      <c r="E26" s="2">
        <f>(R_sphere1*R_sphere2)/(R_sphere1+R_sphere2)</f>
        <v>5.0000000000000001E-3</v>
      </c>
      <c r="F26" s="9" t="s">
        <v>20</v>
      </c>
      <c r="G26" s="2"/>
    </row>
    <row r="27" spans="3:16" x14ac:dyDescent="0.2">
      <c r="C27" s="28" t="s">
        <v>34</v>
      </c>
      <c r="D27" s="30"/>
      <c r="E27" s="2">
        <f xml:space="preserve"> ( ( (9/16)*PI()^2) * ( ( (F_applied^2) * ((k_sphere1+k_sphere2)^2))/(R_effective)))</f>
        <v>3.3800000000000009E-18</v>
      </c>
      <c r="F27" s="9" t="s">
        <v>20</v>
      </c>
      <c r="G27" s="2"/>
    </row>
    <row r="28" spans="3:16" x14ac:dyDescent="0.2">
      <c r="C28" s="31" t="s">
        <v>32</v>
      </c>
      <c r="D28" s="32"/>
      <c r="E28" s="32"/>
      <c r="F28" s="32"/>
      <c r="G28" s="33"/>
    </row>
    <row r="29" spans="3:16" x14ac:dyDescent="0.2">
      <c r="C29" s="28" t="s">
        <v>36</v>
      </c>
      <c r="D29" s="30"/>
      <c r="E29" s="14">
        <f>( (0.75*PI()) * F_applied* (k_sphere1+k_sphere2)*R_effective)^(1/3)</f>
        <v>8.6623910534090306E-5</v>
      </c>
      <c r="F29" s="5" t="s">
        <v>20</v>
      </c>
      <c r="G29" s="2"/>
    </row>
    <row r="30" spans="3:16" x14ac:dyDescent="0.2">
      <c r="C30" s="7"/>
      <c r="D30" s="8"/>
      <c r="E30" s="15">
        <f>a_radius*1000</f>
        <v>8.6623910534090312E-2</v>
      </c>
      <c r="F30" s="9" t="s">
        <v>4</v>
      </c>
      <c r="G30" s="2"/>
    </row>
    <row r="31" spans="3:16" x14ac:dyDescent="0.2">
      <c r="C31" s="28" t="s">
        <v>24</v>
      </c>
      <c r="D31" s="30"/>
      <c r="E31" s="13">
        <f>(3/(2*PI()))*(F_applied/(E29^2))</f>
        <v>636305702.3746413</v>
      </c>
      <c r="F31" s="5" t="s">
        <v>28</v>
      </c>
      <c r="G31" s="2"/>
    </row>
    <row r="32" spans="3:16" x14ac:dyDescent="0.2">
      <c r="C32" s="16"/>
      <c r="D32" s="17"/>
      <c r="E32" s="19">
        <f>q_max/1000000</f>
        <v>636.30570237464133</v>
      </c>
      <c r="F32" s="18" t="s">
        <v>53</v>
      </c>
      <c r="G32" s="2"/>
    </row>
    <row r="33" spans="2:7" x14ac:dyDescent="0.2">
      <c r="C33" s="7" t="s">
        <v>42</v>
      </c>
      <c r="D33" s="8"/>
      <c r="E33" s="13">
        <f>0.31*q_max</f>
        <v>197254767.73613879</v>
      </c>
      <c r="F33" s="9" t="s">
        <v>28</v>
      </c>
      <c r="G33" s="2" t="s">
        <v>43</v>
      </c>
    </row>
    <row r="34" spans="2:7" x14ac:dyDescent="0.2">
      <c r="C34" s="16"/>
      <c r="D34" s="17"/>
      <c r="E34" s="19">
        <f>E33/1000000</f>
        <v>197.2547677361388</v>
      </c>
      <c r="F34" s="18" t="s">
        <v>53</v>
      </c>
      <c r="G34" s="2"/>
    </row>
    <row r="35" spans="2:7" x14ac:dyDescent="0.2">
      <c r="B35" s="42" t="s">
        <v>51</v>
      </c>
      <c r="C35" s="7"/>
      <c r="D35" s="8"/>
      <c r="E35" s="13"/>
      <c r="F35" s="9"/>
      <c r="G35" s="2"/>
    </row>
    <row r="36" spans="2:7" x14ac:dyDescent="0.2">
      <c r="B36" s="43"/>
      <c r="C36" s="7"/>
      <c r="D36" s="8"/>
      <c r="E36" s="13"/>
      <c r="F36" s="9"/>
      <c r="G36" s="2"/>
    </row>
    <row r="37" spans="2:7" x14ac:dyDescent="0.2">
      <c r="B37" s="43"/>
      <c r="C37" s="7"/>
      <c r="D37" s="8"/>
      <c r="E37" s="13"/>
      <c r="F37" s="9"/>
      <c r="G37" s="2"/>
    </row>
    <row r="38" spans="2:7" x14ac:dyDescent="0.2">
      <c r="B38" s="43"/>
      <c r="C38" s="7"/>
      <c r="D38" s="8"/>
      <c r="E38" s="13"/>
      <c r="F38" s="9"/>
      <c r="G38" s="2" t="s">
        <v>44</v>
      </c>
    </row>
    <row r="39" spans="2:7" x14ac:dyDescent="0.2">
      <c r="B39" s="43"/>
      <c r="C39" s="7" t="s">
        <v>39</v>
      </c>
      <c r="D39" s="8"/>
      <c r="E39" s="13">
        <f>0.5*(1+2*0.3)</f>
        <v>0.8</v>
      </c>
      <c r="F39" s="9"/>
      <c r="G39" s="2" t="s">
        <v>63</v>
      </c>
    </row>
    <row r="40" spans="2:7" x14ac:dyDescent="0.2">
      <c r="B40" s="43"/>
      <c r="C40" s="7" t="s">
        <v>38</v>
      </c>
      <c r="D40" s="8"/>
      <c r="E40" s="13">
        <f>0.5*(1+2*0.3)*E39</f>
        <v>0.64000000000000012</v>
      </c>
      <c r="F40" s="9"/>
      <c r="G40" s="2"/>
    </row>
    <row r="41" spans="2:7" x14ac:dyDescent="0.2">
      <c r="B41" s="44"/>
      <c r="C41" s="28" t="s">
        <v>40</v>
      </c>
      <c r="D41" s="30"/>
      <c r="E41" s="13">
        <f>0.5*(1+2*0.3)*E39</f>
        <v>0.64000000000000012</v>
      </c>
      <c r="F41" s="5"/>
      <c r="G41" s="2"/>
    </row>
    <row r="42" spans="2:7" x14ac:dyDescent="0.2">
      <c r="C42" s="31" t="s">
        <v>35</v>
      </c>
      <c r="D42" s="32"/>
      <c r="E42" s="32"/>
      <c r="F42" s="32"/>
      <c r="G42" s="33"/>
    </row>
    <row r="43" spans="2:7" x14ac:dyDescent="0.2">
      <c r="C43" s="28" t="s">
        <v>37</v>
      </c>
      <c r="D43" s="29"/>
      <c r="E43" s="29"/>
      <c r="F43" s="29"/>
      <c r="G43" s="30"/>
    </row>
    <row r="44" spans="2:7" x14ac:dyDescent="0.2">
      <c r="C44" s="28" t="s">
        <v>41</v>
      </c>
      <c r="D44" s="29"/>
      <c r="E44" s="29"/>
      <c r="F44" s="29"/>
      <c r="G44" s="30"/>
    </row>
    <row r="45" spans="2:7" x14ac:dyDescent="0.2">
      <c r="C45" s="7" t="s">
        <v>45</v>
      </c>
      <c r="D45" s="11"/>
      <c r="E45" s="11"/>
      <c r="F45" s="11"/>
      <c r="G45" s="8"/>
    </row>
    <row r="46" spans="2:7" x14ac:dyDescent="0.2">
      <c r="C46" s="7" t="s">
        <v>46</v>
      </c>
      <c r="D46" s="11"/>
      <c r="E46" s="11"/>
      <c r="F46" s="11"/>
      <c r="G46" s="8"/>
    </row>
    <row r="47" spans="2:7" x14ac:dyDescent="0.2">
      <c r="C47" s="7"/>
      <c r="D47" s="11"/>
      <c r="E47" s="11"/>
      <c r="F47" s="11"/>
      <c r="G47" s="8"/>
    </row>
    <row r="48" spans="2:7" x14ac:dyDescent="0.2">
      <c r="C48" s="28"/>
      <c r="D48" s="29"/>
      <c r="E48" s="29"/>
      <c r="F48" s="29"/>
      <c r="G48" s="30"/>
    </row>
  </sheetData>
  <mergeCells count="24">
    <mergeCell ref="I9:I10"/>
    <mergeCell ref="K9:L9"/>
    <mergeCell ref="M9:N9"/>
    <mergeCell ref="O9:P9"/>
    <mergeCell ref="C19:G19"/>
    <mergeCell ref="B35:B41"/>
    <mergeCell ref="C20:D20"/>
    <mergeCell ref="C21:D21"/>
    <mergeCell ref="C31:D31"/>
    <mergeCell ref="C27:D27"/>
    <mergeCell ref="C22:G22"/>
    <mergeCell ref="C6:D7"/>
    <mergeCell ref="E6:F6"/>
    <mergeCell ref="G6:G7"/>
    <mergeCell ref="C8:G8"/>
    <mergeCell ref="C10:D10"/>
    <mergeCell ref="C15:D15"/>
    <mergeCell ref="C48:G48"/>
    <mergeCell ref="C41:D41"/>
    <mergeCell ref="C42:G42"/>
    <mergeCell ref="C28:G28"/>
    <mergeCell ref="C29:D29"/>
    <mergeCell ref="C44:G44"/>
    <mergeCell ref="C43:G43"/>
  </mergeCells>
  <dataValidations count="1">
    <dataValidation type="list" allowBlank="1" showInputMessage="1" showErrorMessage="1" sqref="E9 E14" xr:uid="{41C0A965-A689-F141-94F5-E89A6E878C84}">
      <formula1>$I$11:$I$21</formula1>
    </dataValidation>
  </dataValidation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size="24" baseType="lpstr">
      <vt:lpstr>2 Sphres in Contact</vt:lpstr>
      <vt:lpstr>'2 Sphres in Contact'!_D</vt:lpstr>
      <vt:lpstr>'2 Sphres in Contact'!_H</vt:lpstr>
      <vt:lpstr>'2 Sphres in Contact'!_m</vt:lpstr>
      <vt:lpstr>'2 Sphres in Contact'!_meu</vt:lpstr>
      <vt:lpstr>'2 Sphres in Contact'!_N</vt:lpstr>
      <vt:lpstr>'2 Sphres in Contact'!_nu</vt:lpstr>
      <vt:lpstr>'2 Sphres in Contact'!_P</vt:lpstr>
      <vt:lpstr>'2 Sphres in Contact'!_theta</vt:lpstr>
      <vt:lpstr>a_radius</vt:lpstr>
      <vt:lpstr>E_sphere1</vt:lpstr>
      <vt:lpstr>E_sphere2</vt:lpstr>
      <vt:lpstr>F_applied</vt:lpstr>
      <vt:lpstr>k_sphere1</vt:lpstr>
      <vt:lpstr>k_sphere2</vt:lpstr>
      <vt:lpstr>P_applied</vt:lpstr>
      <vt:lpstr>q_max</vt:lpstr>
      <vt:lpstr>R_effective</vt:lpstr>
      <vt:lpstr>R_sphere1</vt:lpstr>
      <vt:lpstr>R_sphere2</vt:lpstr>
      <vt:lpstr>Surf_Mat1</vt:lpstr>
      <vt:lpstr>Surf_Mat2</vt:lpstr>
      <vt:lpstr>v_sphere1</vt:lpstr>
      <vt:lpstr>v_sphere2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2020-07-30T13:42:47Z</dcterms:modified>
</cp:coreProperties>
</file>